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44" i="2" l="1"/>
  <c r="D44" i="2"/>
  <c r="D59" i="2"/>
  <c r="D52" i="2"/>
  <c r="I46" i="2"/>
  <c r="G33" i="2"/>
  <c r="I18" i="2"/>
  <c r="I12" i="2"/>
  <c r="G54" i="2" l="1"/>
  <c r="G49" i="2"/>
  <c r="D49" i="2"/>
  <c r="I51" i="2"/>
  <c r="D54" i="2"/>
  <c r="I55" i="2"/>
  <c r="G41" i="2"/>
  <c r="D41" i="2"/>
  <c r="G35" i="2"/>
  <c r="D35" i="2"/>
  <c r="D33" i="2"/>
  <c r="G28" i="2"/>
  <c r="D28" i="2"/>
  <c r="G22" i="2"/>
  <c r="D22" i="2"/>
  <c r="I27" i="2"/>
  <c r="G19" i="2"/>
  <c r="D19" i="2"/>
  <c r="G7" i="2"/>
  <c r="D7" i="2"/>
  <c r="I14" i="2"/>
  <c r="I13" i="2"/>
  <c r="I57" i="2" l="1"/>
  <c r="I58" i="2"/>
  <c r="G59" i="2"/>
  <c r="I34" i="2"/>
  <c r="I33" i="2"/>
  <c r="I32" i="2"/>
  <c r="I8" i="2"/>
  <c r="I9" i="2"/>
  <c r="I10" i="2"/>
  <c r="I11" i="2"/>
  <c r="I15" i="2"/>
  <c r="I16" i="2"/>
  <c r="I19" i="2"/>
  <c r="I20" i="2"/>
  <c r="I21" i="2"/>
  <c r="I22" i="2"/>
  <c r="I23" i="2"/>
  <c r="I24" i="2"/>
  <c r="I25" i="2"/>
  <c r="I26" i="2"/>
  <c r="I28" i="2"/>
  <c r="I29" i="2"/>
  <c r="I30" i="2"/>
  <c r="I31" i="2"/>
  <c r="I35" i="2"/>
  <c r="I36" i="2"/>
  <c r="I37" i="2"/>
  <c r="I38" i="2"/>
  <c r="I39" i="2"/>
  <c r="I40" i="2"/>
  <c r="I41" i="2"/>
  <c r="I42" i="2"/>
  <c r="I43" i="2"/>
  <c r="I44" i="2"/>
  <c r="I45" i="2"/>
  <c r="I47" i="2"/>
  <c r="I48" i="2"/>
  <c r="I49" i="2"/>
  <c r="I50" i="2"/>
  <c r="I52" i="2"/>
  <c r="I53" i="2"/>
  <c r="I54" i="2"/>
  <c r="E49" i="2" l="1"/>
  <c r="F49" i="2"/>
  <c r="E44" i="2"/>
  <c r="F44" i="2"/>
  <c r="E28" i="2"/>
  <c r="F28" i="2"/>
  <c r="E22" i="2"/>
  <c r="F22" i="2"/>
  <c r="E19" i="2"/>
  <c r="F19" i="2"/>
  <c r="E7" i="2"/>
  <c r="F7" i="2"/>
  <c r="I7" i="2" l="1"/>
  <c r="F54" i="2"/>
  <c r="E54" i="2"/>
  <c r="C54" i="2" l="1"/>
  <c r="C52" i="2"/>
  <c r="C49" i="2"/>
  <c r="C44" i="2"/>
  <c r="C41" i="2"/>
  <c r="C35" i="2"/>
  <c r="C28" i="2"/>
  <c r="C22" i="2"/>
  <c r="C19" i="2"/>
  <c r="C7" i="2"/>
  <c r="C59" i="2" l="1"/>
  <c r="J11" i="2"/>
  <c r="J57" i="2"/>
  <c r="J38" i="2"/>
  <c r="J53" i="2" l="1"/>
  <c r="J50" i="2"/>
  <c r="J52" i="2" l="1"/>
  <c r="J24" i="2"/>
  <c r="J56" i="2" l="1"/>
  <c r="J55" i="2"/>
  <c r="J54" i="2"/>
  <c r="J49" i="2"/>
  <c r="J48" i="2"/>
  <c r="J47" i="2"/>
  <c r="J45" i="2"/>
  <c r="J44" i="2"/>
  <c r="J42" i="2"/>
  <c r="F41" i="2"/>
  <c r="E41" i="2"/>
  <c r="J40" i="2"/>
  <c r="J37" i="2"/>
  <c r="J36" i="2"/>
  <c r="F35" i="2"/>
  <c r="F59" i="2" s="1"/>
  <c r="E35" i="2"/>
  <c r="E59" i="2" s="1"/>
  <c r="J31" i="2"/>
  <c r="J29" i="2"/>
  <c r="J28" i="2"/>
  <c r="J26" i="2"/>
  <c r="J25" i="2"/>
  <c r="J21" i="2"/>
  <c r="J20" i="2"/>
  <c r="J19" i="2"/>
  <c r="J18" i="2"/>
  <c r="J12" i="2"/>
  <c r="J10" i="2"/>
  <c r="J9" i="2"/>
  <c r="J8" i="2"/>
  <c r="J41" i="2" l="1"/>
  <c r="J59" i="2"/>
  <c r="J35" i="2"/>
  <c r="J17" i="2"/>
  <c r="J7" i="2"/>
  <c r="J22" i="2"/>
  <c r="I59" i="2" l="1"/>
  <c r="I17" i="2"/>
</calcChain>
</file>

<file path=xl/sharedStrings.xml><?xml version="1.0" encoding="utf-8"?>
<sst xmlns="http://schemas.openxmlformats.org/spreadsheetml/2006/main" count="153" uniqueCount="116">
  <si>
    <t>(рублей)</t>
  </si>
  <si>
    <t xml:space="preserve"> Наименование 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</si>
  <si>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</si>
  <si>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</si>
  <si>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</si>
  <si>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</si>
  <si>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</si>
  <si>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</si>
  <si>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</si>
  <si>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</si>
  <si>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</si>
  <si>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</si>
  <si>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</si>
  <si>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</si>
  <si>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</si>
  <si>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</si>
  <si>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</si>
  <si>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</si>
  <si>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</si>
  <si>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</si>
  <si>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</si>
  <si>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</si>
  <si>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</si>
  <si>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</si>
  <si>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</si>
  <si>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</si>
  <si>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</si>
  <si>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</si>
  <si>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</si>
  <si>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</si>
  <si>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</si>
  <si>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</si>
  <si>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</si>
  <si>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</si>
  <si>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</si>
  <si>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</si>
  <si>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</si>
  <si>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</si>
  <si>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</si>
  <si>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</si>
  <si>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</si>
  <si>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</si>
  <si>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</si>
  <si>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</si>
  <si>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</si>
  <si>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</si>
  <si>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</si>
  <si>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</si>
  <si>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</si>
  <si>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</si>
  <si>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</si>
  <si>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</si>
  <si>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</si>
  <si>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</si>
  <si>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</si>
  <si>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</si>
  <si>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</si>
  <si>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</si>
  <si>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</si>
  <si>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</si>
  <si>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</si>
  <si>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</si>
  <si>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</si>
  <si>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</si>
  <si>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</si>
  <si>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</si>
  <si>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</si>
  <si>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</si>
  <si>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</si>
  <si>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</si>
  <si>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</si>
  <si>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</si>
  <si>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</si>
  <si>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ВСЕГО:</t>
  </si>
  <si>
    <t>0703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</si>
  <si>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</si>
  <si>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</si>
  <si>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</si>
  <si>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</si>
  <si>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</si>
  <si>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</si>
  <si>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Исп.Л.А.Бунакова</t>
  </si>
  <si>
    <t>тел. 2-24-15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</si>
  <si>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</si>
  <si>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Кассовое исполнение                                                               за 1 квартал 2020 года</t>
  </si>
  <si>
    <t>Темп роста 2021 к соответствующему периоду 2020, %</t>
  </si>
  <si>
    <t>Раздел, подраздел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</si>
  <si>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</si>
  <si>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</si>
  <si>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</si>
  <si>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</si>
  <si>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</si>
  <si>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</si>
  <si>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С.И.Сидорова</t>
  </si>
  <si>
    <t xml:space="preserve"> Заместитель главы администрации Трубчевского муниципального района - начальника финансового управления </t>
  </si>
  <si>
    <t>Обеспечение проведения выборов и референдумов</t>
  </si>
  <si>
    <t>Организация и проведение выборов и референдумов</t>
  </si>
  <si>
    <t>0107</t>
  </si>
  <si>
    <t xml:space="preserve">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</si>
  <si>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</si>
  <si>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Дополнительное образование детей</t>
  </si>
  <si>
    <t>Молодежная политика</t>
  </si>
  <si>
    <t>0412</t>
  </si>
  <si>
    <t>Другие вопросы в области национальной экономики</t>
  </si>
  <si>
    <t xml:space="preserve">МЕЖБЮДЖЕТНЫЕ ТРАНСФЕРТЫ ОБЩЕГО ХАРАКТЕРА БЮДЖЕТАМ БЮДЖЕТНОЙ СИСТЕМЫ РОССИЙСКОЙ ФЕДЕРАЦИИ </t>
  </si>
  <si>
    <t>Массовый спорт</t>
  </si>
  <si>
    <t>1102</t>
  </si>
  <si>
    <t xml:space="preserve">Сведения об исполнении бюджета Трубчевского муниципального района Брянской области 
за 1 полугодие 2025 года по расходам в разрезе разделов и подразделов классификации расходов </t>
  </si>
  <si>
    <t>Уточненные плановые  назначения на 2025 год</t>
  </si>
  <si>
    <t>Кассовое исполнение за 1 полугодие 2025 года</t>
  </si>
  <si>
    <t>НАЦИОНАЛЬНАЯ ОБОРОНА</t>
  </si>
  <si>
    <t>Мобилизационная и вневойсковая подготовка</t>
  </si>
  <si>
    <t>0200</t>
  </si>
  <si>
    <t>0203</t>
  </si>
  <si>
    <t>1003</t>
  </si>
  <si>
    <t>Социальное обеспечение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</si>
</sst>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43" fontId="11" fillId="0" borderId="3" xfId="0" applyNumberFormat="1" applyFont="1" applyBorder="1" applyAlignment="1" applyProtection="1">
      <alignment horizontal="center" vertical="center" wrapText="1" shrinkToFit="1" readingOrder="1"/>
    </xf>
    <xf numFmtId="43" fontId="11" fillId="0" borderId="1" xfId="0" applyNumberFormat="1" applyFont="1" applyBorder="1" applyAlignment="1" applyProtection="1">
      <alignment horizontal="center" vertical="center" wrapText="1" shrinkToFit="1" readingOrder="1"/>
    </xf>
    <xf numFmtId="43" fontId="2" fillId="0" borderId="1" xfId="0" applyNumberFormat="1" applyFont="1" applyBorder="1" applyAlignment="1" applyProtection="1">
      <alignment horizontal="center" vertical="center" wrapText="1" shrinkToFit="1" readingOrder="1"/>
    </xf>
    <xf numFmtId="43" fontId="2" fillId="0" borderId="3" xfId="0" applyNumberFormat="1" applyFont="1" applyBorder="1" applyAlignment="1" applyProtection="1">
      <alignment horizontal="center" vertical="center" wrapText="1" shrinkToFit="1" readingOrder="1"/>
    </xf>
    <xf numFmtId="0" fontId="12" fillId="0" borderId="0" xfId="0" applyFont="1" applyAlignment="1">
      <alignment vertical="top" wrapText="1"/>
    </xf>
    <xf numFmtId="0" fontId="12" fillId="0" borderId="0" xfId="0" applyFont="1"/>
    <xf numFmtId="0" fontId="12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8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view="pageBreakPreview" topLeftCell="A40" zoomScaleNormal="100" zoomScaleSheetLayoutView="100" workbookViewId="0">
      <selection activeCell="L40" sqref="L40"/>
    </sheetView>
  </sheetViews>
  <sheetFormatPr defaultRowHeight="15" x14ac:dyDescent="0.25"/>
  <cols>
    <col min="1" max="1" width="63.7109375" customWidth="1"/>
    <col min="2" max="2" width="11.42578125" customWidth="1"/>
    <col min="3" max="3" width="2.7109375" hidden="1" customWidth="1"/>
    <col min="4" max="4" width="19.140625" customWidth="1"/>
    <col min="5" max="5" width="19.28515625" hidden="1" customWidth="1"/>
    <col min="6" max="6" width="15.140625" hidden="1" customWidth="1"/>
    <col min="7" max="7" width="18.140625" customWidth="1"/>
    <col min="8" max="8" width="15.28515625" hidden="1" customWidth="1"/>
    <col min="9" max="9" width="13.5703125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2" customFormat="1" ht="49.5" customHeight="1" x14ac:dyDescent="0.25">
      <c r="A2" s="37" t="s">
        <v>107</v>
      </c>
      <c r="B2" s="37"/>
      <c r="C2" s="37"/>
      <c r="D2" s="37"/>
      <c r="E2" s="37"/>
      <c r="F2" s="37"/>
      <c r="G2" s="37"/>
      <c r="H2" s="37"/>
      <c r="I2" s="37"/>
      <c r="J2" s="37"/>
    </row>
    <row r="3" spans="1:12" ht="12.75" customHeight="1" x14ac:dyDescent="0.25">
      <c r="A3" s="10"/>
      <c r="B3" s="10"/>
      <c r="C3" s="10"/>
      <c r="D3" s="10"/>
      <c r="E3" s="11"/>
      <c r="F3" s="11"/>
      <c r="G3" s="12"/>
      <c r="H3" s="12"/>
      <c r="I3" s="38" t="s">
        <v>0</v>
      </c>
      <c r="J3" s="38"/>
      <c r="L3" t="s">
        <v>83</v>
      </c>
    </row>
    <row r="4" spans="1:12" s="4" customFormat="1" ht="22.5" customHeight="1" x14ac:dyDescent="0.25">
      <c r="A4" s="39" t="s">
        <v>1</v>
      </c>
      <c r="B4" s="39" t="s">
        <v>86</v>
      </c>
      <c r="C4" s="40" t="s">
        <v>84</v>
      </c>
      <c r="D4" s="39" t="s">
        <v>108</v>
      </c>
      <c r="E4" s="40" t="s">
        <v>2</v>
      </c>
      <c r="F4" s="40"/>
      <c r="G4" s="40" t="s">
        <v>109</v>
      </c>
      <c r="H4" s="40"/>
      <c r="I4" s="40" t="s">
        <v>3</v>
      </c>
      <c r="J4" s="41" t="s">
        <v>85</v>
      </c>
    </row>
    <row r="5" spans="1:12" s="4" customFormat="1" ht="15.75" customHeight="1" x14ac:dyDescent="0.25">
      <c r="A5" s="39"/>
      <c r="B5" s="39"/>
      <c r="C5" s="40"/>
      <c r="D5" s="39"/>
      <c r="E5" s="40"/>
      <c r="F5" s="40"/>
      <c r="G5" s="40"/>
      <c r="H5" s="40"/>
      <c r="I5" s="40"/>
      <c r="J5" s="41"/>
    </row>
    <row r="6" spans="1:12" s="4" customFormat="1" ht="60.75" customHeight="1" x14ac:dyDescent="0.25">
      <c r="A6" s="39"/>
      <c r="B6" s="39"/>
      <c r="C6" s="40"/>
      <c r="D6" s="39"/>
      <c r="E6" s="40"/>
      <c r="F6" s="40"/>
      <c r="G6" s="40"/>
      <c r="H6" s="40"/>
      <c r="I6" s="40"/>
      <c r="J6" s="41"/>
    </row>
    <row r="7" spans="1:12" ht="18" customHeight="1" x14ac:dyDescent="0.25">
      <c r="A7" s="23" t="s">
        <v>4</v>
      </c>
      <c r="B7" s="5" t="s">
        <v>5</v>
      </c>
      <c r="C7" s="17">
        <f>C8+C9+C10+C11+C12+C15+C16</f>
        <v>15708528.890000001</v>
      </c>
      <c r="D7" s="17">
        <f>D8+D9+D10+D11+D12+D13+D15+D16</f>
        <v>104522557.47</v>
      </c>
      <c r="E7" s="17">
        <f t="shared" ref="E7:F7" si="0">SUM(E8:E16)</f>
        <v>26986074.369999997</v>
      </c>
      <c r="F7" s="17">
        <f t="shared" si="0"/>
        <v>92621016.480000004</v>
      </c>
      <c r="G7" s="17">
        <f>G8+G9+G10+G11+G12+G13+G15+G16</f>
        <v>31313493.25</v>
      </c>
      <c r="H7" s="17" t="s">
        <v>6</v>
      </c>
      <c r="I7" s="17">
        <f>G7/D7*100</f>
        <v>29.958598419281486</v>
      </c>
      <c r="J7" s="18">
        <f>G7/C7*100</f>
        <v>199.34071146492954</v>
      </c>
    </row>
    <row r="8" spans="1:12" ht="31.5" x14ac:dyDescent="0.25">
      <c r="A8" s="24" t="s">
        <v>7</v>
      </c>
      <c r="B8" s="25" t="s">
        <v>8</v>
      </c>
      <c r="C8" s="19">
        <v>221182.26</v>
      </c>
      <c r="D8" s="19">
        <v>1744900</v>
      </c>
      <c r="E8" s="19">
        <v>688509.07</v>
      </c>
      <c r="F8" s="19">
        <v>1455556</v>
      </c>
      <c r="G8" s="19">
        <v>775064.13</v>
      </c>
      <c r="H8" s="19" t="s">
        <v>6</v>
      </c>
      <c r="I8" s="19">
        <f t="shared" ref="I8:I59" si="1">G8/D8*100</f>
        <v>44.418828013066651</v>
      </c>
      <c r="J8" s="20">
        <f>G8/C8*100</f>
        <v>350.41875871961878</v>
      </c>
    </row>
    <row r="9" spans="1:12" ht="47.25" x14ac:dyDescent="0.25">
      <c r="A9" s="24" t="s">
        <v>9</v>
      </c>
      <c r="B9" s="25" t="s">
        <v>10</v>
      </c>
      <c r="C9" s="19">
        <v>283439.73</v>
      </c>
      <c r="D9" s="19">
        <v>1961340</v>
      </c>
      <c r="E9" s="19">
        <v>800618.29</v>
      </c>
      <c r="F9" s="19">
        <v>1647250</v>
      </c>
      <c r="G9" s="19">
        <v>951018.78</v>
      </c>
      <c r="H9" s="19" t="s">
        <v>6</v>
      </c>
      <c r="I9" s="19">
        <f t="shared" si="1"/>
        <v>48.488216219523387</v>
      </c>
      <c r="J9" s="20">
        <f t="shared" ref="J9:J59" si="2">G9/C9*100</f>
        <v>335.52769048996771</v>
      </c>
    </row>
    <row r="10" spans="1:12" ht="47.25" x14ac:dyDescent="0.25">
      <c r="A10" s="24" t="s">
        <v>11</v>
      </c>
      <c r="B10" s="25" t="s">
        <v>12</v>
      </c>
      <c r="C10" s="19">
        <v>5614037.5899999999</v>
      </c>
      <c r="D10" s="29">
        <v>78405883.579999998</v>
      </c>
      <c r="E10" s="29">
        <v>16693875.120000001</v>
      </c>
      <c r="F10" s="29">
        <v>71417254</v>
      </c>
      <c r="G10" s="29">
        <v>19460422.359999999</v>
      </c>
      <c r="H10" s="19" t="s">
        <v>6</v>
      </c>
      <c r="I10" s="19">
        <f t="shared" si="1"/>
        <v>24.820104654702241</v>
      </c>
      <c r="J10" s="20">
        <f t="shared" si="2"/>
        <v>346.6386187841681</v>
      </c>
    </row>
    <row r="11" spans="1:12" ht="15.75" x14ac:dyDescent="0.25">
      <c r="A11" s="24" t="s">
        <v>13</v>
      </c>
      <c r="B11" s="25" t="s">
        <v>14</v>
      </c>
      <c r="C11" s="19"/>
      <c r="D11" s="19">
        <v>12329</v>
      </c>
      <c r="E11" s="19">
        <v>10696</v>
      </c>
      <c r="F11" s="19">
        <v>10696</v>
      </c>
      <c r="G11" s="19">
        <v>12329</v>
      </c>
      <c r="H11" s="19" t="s">
        <v>6</v>
      </c>
      <c r="I11" s="19">
        <f t="shared" si="1"/>
        <v>100</v>
      </c>
      <c r="J11" s="20" t="e">
        <f t="shared" si="2"/>
        <v>#DIV/0!</v>
      </c>
    </row>
    <row r="12" spans="1:12" ht="47.25" x14ac:dyDescent="0.25">
      <c r="A12" s="24" t="s">
        <v>15</v>
      </c>
      <c r="B12" s="25" t="s">
        <v>16</v>
      </c>
      <c r="C12" s="19">
        <v>1859288.7</v>
      </c>
      <c r="D12" s="19">
        <v>11071943</v>
      </c>
      <c r="E12" s="19">
        <v>4509412.04</v>
      </c>
      <c r="F12" s="19">
        <v>9123300</v>
      </c>
      <c r="G12" s="19">
        <v>5267445.97</v>
      </c>
      <c r="H12" s="19" t="s">
        <v>6</v>
      </c>
      <c r="I12" s="19">
        <f t="shared" si="1"/>
        <v>47.574720805553277</v>
      </c>
      <c r="J12" s="20">
        <f t="shared" si="2"/>
        <v>283.30436096341572</v>
      </c>
    </row>
    <row r="13" spans="1:12" ht="15.75" x14ac:dyDescent="0.25">
      <c r="A13" s="24" t="s">
        <v>95</v>
      </c>
      <c r="B13" s="25" t="s">
        <v>97</v>
      </c>
      <c r="C13" s="19"/>
      <c r="D13" s="19"/>
      <c r="E13" s="19"/>
      <c r="F13" s="19"/>
      <c r="G13" s="19"/>
      <c r="H13" s="19"/>
      <c r="I13" s="19" t="e">
        <f t="shared" si="1"/>
        <v>#DIV/0!</v>
      </c>
      <c r="J13" s="20"/>
    </row>
    <row r="14" spans="1:12" ht="15.75" hidden="1" x14ac:dyDescent="0.25">
      <c r="A14" s="24" t="s">
        <v>96</v>
      </c>
      <c r="B14" s="25" t="s">
        <v>97</v>
      </c>
      <c r="C14" s="19"/>
      <c r="D14" s="19"/>
      <c r="E14" s="19"/>
      <c r="F14" s="19"/>
      <c r="G14" s="19"/>
      <c r="H14" s="19"/>
      <c r="I14" s="19" t="e">
        <f t="shared" si="1"/>
        <v>#DIV/0!</v>
      </c>
      <c r="J14" s="20"/>
    </row>
    <row r="15" spans="1:12" ht="15.75" x14ac:dyDescent="0.25">
      <c r="A15" s="24" t="s">
        <v>17</v>
      </c>
      <c r="B15" s="25" t="s">
        <v>18</v>
      </c>
      <c r="C15" s="20">
        <v>0</v>
      </c>
      <c r="D15" s="19">
        <v>100000</v>
      </c>
      <c r="E15" s="19"/>
      <c r="F15" s="19"/>
      <c r="G15" s="20">
        <v>0</v>
      </c>
      <c r="H15" s="19" t="s">
        <v>6</v>
      </c>
      <c r="I15" s="19">
        <f t="shared" si="1"/>
        <v>0</v>
      </c>
      <c r="J15" s="20">
        <v>0</v>
      </c>
    </row>
    <row r="16" spans="1:12" ht="18" customHeight="1" x14ac:dyDescent="0.25">
      <c r="A16" s="24" t="s">
        <v>19</v>
      </c>
      <c r="B16" s="25" t="s">
        <v>20</v>
      </c>
      <c r="C16" s="19">
        <v>7730580.6100000003</v>
      </c>
      <c r="D16" s="19">
        <v>11226161.890000001</v>
      </c>
      <c r="E16" s="19">
        <v>4282963.8499999996</v>
      </c>
      <c r="F16" s="19">
        <v>8966960.4800000004</v>
      </c>
      <c r="G16" s="19">
        <v>4847213.01</v>
      </c>
      <c r="H16" s="19" t="s">
        <v>6</v>
      </c>
      <c r="I16" s="19">
        <f t="shared" si="1"/>
        <v>43.177829230467289</v>
      </c>
      <c r="J16" s="20">
        <v>0</v>
      </c>
    </row>
    <row r="17" spans="1:10" ht="19.5" customHeight="1" x14ac:dyDescent="0.25">
      <c r="A17" s="23" t="s">
        <v>110</v>
      </c>
      <c r="B17" s="5" t="s">
        <v>112</v>
      </c>
      <c r="C17" s="17"/>
      <c r="D17" s="17">
        <v>1050000</v>
      </c>
      <c r="E17" s="17"/>
      <c r="F17" s="17"/>
      <c r="G17" s="17">
        <v>1050000</v>
      </c>
      <c r="H17" s="17"/>
      <c r="I17" s="19">
        <f t="shared" si="1"/>
        <v>100</v>
      </c>
      <c r="J17" s="18" t="e">
        <f t="shared" si="2"/>
        <v>#DIV/0!</v>
      </c>
    </row>
    <row r="18" spans="1:10" ht="20.25" customHeight="1" x14ac:dyDescent="0.25">
      <c r="A18" s="24" t="s">
        <v>111</v>
      </c>
      <c r="B18" s="7" t="s">
        <v>113</v>
      </c>
      <c r="C18" s="19"/>
      <c r="D18" s="19">
        <v>1050000</v>
      </c>
      <c r="E18" s="19"/>
      <c r="F18" s="19"/>
      <c r="G18" s="19">
        <v>1050000</v>
      </c>
      <c r="H18" s="19"/>
      <c r="I18" s="19">
        <f t="shared" si="1"/>
        <v>100</v>
      </c>
      <c r="J18" s="20" t="e">
        <f t="shared" si="2"/>
        <v>#DIV/0!</v>
      </c>
    </row>
    <row r="19" spans="1:10" ht="31.5" x14ac:dyDescent="0.25">
      <c r="A19" s="23" t="s">
        <v>21</v>
      </c>
      <c r="B19" s="5" t="s">
        <v>22</v>
      </c>
      <c r="C19" s="17">
        <f t="shared" ref="C19:F19" si="3">C20+C21</f>
        <v>2152663.5499999998</v>
      </c>
      <c r="D19" s="17">
        <f>D20+D21</f>
        <v>17577100</v>
      </c>
      <c r="E19" s="17">
        <f t="shared" si="3"/>
        <v>7351723.9299999997</v>
      </c>
      <c r="F19" s="17">
        <f t="shared" si="3"/>
        <v>15742190</v>
      </c>
      <c r="G19" s="17">
        <f>G20+G21</f>
        <v>8657967.6500000004</v>
      </c>
      <c r="H19" s="17" t="s">
        <v>6</v>
      </c>
      <c r="I19" s="17">
        <f t="shared" si="1"/>
        <v>49.257088199987486</v>
      </c>
      <c r="J19" s="18">
        <f t="shared" si="2"/>
        <v>402.19790268665071</v>
      </c>
    </row>
    <row r="20" spans="1:10" ht="15.75" x14ac:dyDescent="0.25">
      <c r="A20" s="24" t="s">
        <v>98</v>
      </c>
      <c r="B20" s="7" t="s">
        <v>23</v>
      </c>
      <c r="C20" s="19">
        <v>587644.55000000005</v>
      </c>
      <c r="D20" s="19">
        <v>5172100</v>
      </c>
      <c r="E20" s="19">
        <v>2097069.09</v>
      </c>
      <c r="F20" s="19">
        <v>4638190</v>
      </c>
      <c r="G20" s="19">
        <v>2336480.9300000002</v>
      </c>
      <c r="H20" s="19" t="s">
        <v>6</v>
      </c>
      <c r="I20" s="19">
        <f t="shared" si="1"/>
        <v>45.174705245451563</v>
      </c>
      <c r="J20" s="20">
        <f t="shared" si="2"/>
        <v>397.60105492342268</v>
      </c>
    </row>
    <row r="21" spans="1:10" ht="30.75" customHeight="1" x14ac:dyDescent="0.25">
      <c r="A21" s="24" t="s">
        <v>99</v>
      </c>
      <c r="B21" s="7" t="s">
        <v>24</v>
      </c>
      <c r="C21" s="19">
        <v>1565019</v>
      </c>
      <c r="D21" s="19">
        <v>12405000</v>
      </c>
      <c r="E21" s="19">
        <v>5254654.84</v>
      </c>
      <c r="F21" s="19">
        <v>11104000</v>
      </c>
      <c r="G21" s="19">
        <v>6321486.7199999997</v>
      </c>
      <c r="H21" s="19" t="s">
        <v>6</v>
      </c>
      <c r="I21" s="19">
        <f t="shared" si="1"/>
        <v>50.959183555018143</v>
      </c>
      <c r="J21" s="20">
        <f t="shared" si="2"/>
        <v>403.92396002860028</v>
      </c>
    </row>
    <row r="22" spans="1:10" ht="15.75" x14ac:dyDescent="0.25">
      <c r="A22" s="23" t="s">
        <v>25</v>
      </c>
      <c r="B22" s="5" t="s">
        <v>26</v>
      </c>
      <c r="C22" s="17" t="e">
        <f>C23+C24+C25+C26+#REF!</f>
        <v>#REF!</v>
      </c>
      <c r="D22" s="17">
        <f>D23+D24+D25+D26+D27</f>
        <v>62246641.829999998</v>
      </c>
      <c r="E22" s="17">
        <f t="shared" ref="E22:F22" si="4">SUM(E23:E26)</f>
        <v>15430605.9</v>
      </c>
      <c r="F22" s="17">
        <f t="shared" si="4"/>
        <v>64435644.980000004</v>
      </c>
      <c r="G22" s="17">
        <f>G23+G24+G25+G26+G27</f>
        <v>8535604.5399999991</v>
      </c>
      <c r="H22" s="17" t="s">
        <v>6</v>
      </c>
      <c r="I22" s="17">
        <f t="shared" si="1"/>
        <v>13.712554266479696</v>
      </c>
      <c r="J22" s="18" t="e">
        <f t="shared" si="2"/>
        <v>#REF!</v>
      </c>
    </row>
    <row r="23" spans="1:10" ht="15.75" x14ac:dyDescent="0.25">
      <c r="A23" s="24" t="s">
        <v>27</v>
      </c>
      <c r="B23" s="7" t="s">
        <v>28</v>
      </c>
      <c r="C23" s="19">
        <v>0</v>
      </c>
      <c r="D23" s="19">
        <v>383229.3</v>
      </c>
      <c r="E23" s="19">
        <v>0</v>
      </c>
      <c r="F23" s="19">
        <v>383229.3</v>
      </c>
      <c r="G23" s="19">
        <v>217163.27</v>
      </c>
      <c r="H23" s="19" t="s">
        <v>6</v>
      </c>
      <c r="I23" s="19">
        <f t="shared" si="1"/>
        <v>56.666666666666664</v>
      </c>
      <c r="J23" s="20"/>
    </row>
    <row r="24" spans="1:10" ht="15.75" x14ac:dyDescent="0.25">
      <c r="A24" s="24" t="s">
        <v>29</v>
      </c>
      <c r="B24" s="7" t="s">
        <v>30</v>
      </c>
      <c r="C24" s="19">
        <v>83520</v>
      </c>
      <c r="D24" s="19">
        <v>850560</v>
      </c>
      <c r="E24" s="19">
        <v>250560</v>
      </c>
      <c r="F24" s="19">
        <v>250560</v>
      </c>
      <c r="G24" s="19">
        <v>250560</v>
      </c>
      <c r="H24" s="19" t="s">
        <v>6</v>
      </c>
      <c r="I24" s="19">
        <f t="shared" si="1"/>
        <v>29.458239277652371</v>
      </c>
      <c r="J24" s="20">
        <f t="shared" si="2"/>
        <v>300</v>
      </c>
    </row>
    <row r="25" spans="1:10" ht="15.75" x14ac:dyDescent="0.25">
      <c r="A25" s="24" t="s">
        <v>31</v>
      </c>
      <c r="B25" s="7" t="s">
        <v>32</v>
      </c>
      <c r="C25" s="19">
        <v>750000</v>
      </c>
      <c r="D25" s="19">
        <v>11585752</v>
      </c>
      <c r="E25" s="19">
        <v>3707928</v>
      </c>
      <c r="F25" s="19">
        <v>11188800</v>
      </c>
      <c r="G25" s="19">
        <v>4820308.4800000004</v>
      </c>
      <c r="H25" s="19" t="s">
        <v>6</v>
      </c>
      <c r="I25" s="19">
        <f t="shared" si="1"/>
        <v>41.605486463028043</v>
      </c>
      <c r="J25" s="20">
        <f t="shared" si="2"/>
        <v>642.70779733333336</v>
      </c>
    </row>
    <row r="26" spans="1:10" ht="15.75" x14ac:dyDescent="0.25">
      <c r="A26" s="24" t="s">
        <v>33</v>
      </c>
      <c r="B26" s="7" t="s">
        <v>34</v>
      </c>
      <c r="C26" s="19">
        <v>5195587.1399999997</v>
      </c>
      <c r="D26" s="19">
        <v>48707100.530000001</v>
      </c>
      <c r="E26" s="19">
        <v>11472117.9</v>
      </c>
      <c r="F26" s="19">
        <v>52613055.68</v>
      </c>
      <c r="G26" s="19">
        <v>3247572.79</v>
      </c>
      <c r="H26" s="19" t="s">
        <v>6</v>
      </c>
      <c r="I26" s="19">
        <f t="shared" si="1"/>
        <v>6.6675551504030377</v>
      </c>
      <c r="J26" s="20">
        <f t="shared" si="2"/>
        <v>62.506367470914945</v>
      </c>
    </row>
    <row r="27" spans="1:10" ht="15.75" x14ac:dyDescent="0.25">
      <c r="A27" s="24" t="s">
        <v>103</v>
      </c>
      <c r="B27" s="7" t="s">
        <v>102</v>
      </c>
      <c r="C27" s="19"/>
      <c r="D27" s="19">
        <v>720000</v>
      </c>
      <c r="E27" s="19">
        <v>0</v>
      </c>
      <c r="F27" s="19">
        <v>2486689.69</v>
      </c>
      <c r="G27" s="19">
        <v>0</v>
      </c>
      <c r="H27" s="19"/>
      <c r="I27" s="19">
        <f t="shared" si="1"/>
        <v>0</v>
      </c>
      <c r="J27" s="20"/>
    </row>
    <row r="28" spans="1:10" ht="15.75" x14ac:dyDescent="0.25">
      <c r="A28" s="23" t="s">
        <v>35</v>
      </c>
      <c r="B28" s="5" t="s">
        <v>36</v>
      </c>
      <c r="C28" s="17">
        <f>C29+C30+C31</f>
        <v>3063543.04</v>
      </c>
      <c r="D28" s="17">
        <f>D29+D30+D31</f>
        <v>63969145.140000001</v>
      </c>
      <c r="E28" s="17">
        <f t="shared" ref="E28:F28" si="5">SUM(E29:E31)</f>
        <v>19964895.829999998</v>
      </c>
      <c r="F28" s="17">
        <f t="shared" si="5"/>
        <v>55821297.980000004</v>
      </c>
      <c r="G28" s="17">
        <f>G29+G30+G31</f>
        <v>23450852.869999997</v>
      </c>
      <c r="H28" s="17" t="s">
        <v>6</v>
      </c>
      <c r="I28" s="17">
        <f t="shared" si="1"/>
        <v>36.659631481203185</v>
      </c>
      <c r="J28" s="18">
        <f t="shared" si="2"/>
        <v>765.48142343056475</v>
      </c>
    </row>
    <row r="29" spans="1:10" ht="15.75" x14ac:dyDescent="0.25">
      <c r="A29" s="24" t="s">
        <v>37</v>
      </c>
      <c r="B29" s="7" t="s">
        <v>38</v>
      </c>
      <c r="C29" s="19">
        <v>5985.88</v>
      </c>
      <c r="D29" s="19">
        <v>140000</v>
      </c>
      <c r="E29" s="19">
        <v>18303.57</v>
      </c>
      <c r="F29" s="19">
        <v>71000</v>
      </c>
      <c r="G29" s="19">
        <v>66917.850000000006</v>
      </c>
      <c r="H29" s="19" t="s">
        <v>6</v>
      </c>
      <c r="I29" s="19">
        <f t="shared" si="1"/>
        <v>47.798464285714289</v>
      </c>
      <c r="J29" s="20">
        <f t="shared" si="2"/>
        <v>1117.9283580693232</v>
      </c>
    </row>
    <row r="30" spans="1:10" ht="15.75" x14ac:dyDescent="0.25">
      <c r="A30" s="24" t="s">
        <v>39</v>
      </c>
      <c r="B30" s="7" t="s">
        <v>40</v>
      </c>
      <c r="C30" s="19">
        <v>12069.99</v>
      </c>
      <c r="D30" s="19">
        <v>34396025.390000001</v>
      </c>
      <c r="E30" s="19">
        <v>11306082.259999998</v>
      </c>
      <c r="F30" s="19">
        <v>32216155.98</v>
      </c>
      <c r="G30" s="19">
        <v>11247943.5</v>
      </c>
      <c r="H30" s="19" t="s">
        <v>6</v>
      </c>
      <c r="I30" s="19">
        <f t="shared" si="1"/>
        <v>32.701288513614507</v>
      </c>
      <c r="J30" s="20">
        <v>0</v>
      </c>
    </row>
    <row r="31" spans="1:10" ht="17.25" customHeight="1" x14ac:dyDescent="0.25">
      <c r="A31" s="24" t="s">
        <v>41</v>
      </c>
      <c r="B31" s="7" t="s">
        <v>42</v>
      </c>
      <c r="C31" s="19">
        <v>3045487.17</v>
      </c>
      <c r="D31" s="19">
        <v>29433119.75</v>
      </c>
      <c r="E31" s="19">
        <v>8640510</v>
      </c>
      <c r="F31" s="19">
        <v>23534142</v>
      </c>
      <c r="G31" s="19">
        <v>12135991.52</v>
      </c>
      <c r="H31" s="19" t="s">
        <v>6</v>
      </c>
      <c r="I31" s="19">
        <f t="shared" si="1"/>
        <v>41.232433473179476</v>
      </c>
      <c r="J31" s="20">
        <f t="shared" si="2"/>
        <v>398.4909750908588</v>
      </c>
    </row>
    <row r="32" spans="1:10" ht="3.75" hidden="1" customHeight="1" x14ac:dyDescent="0.25">
      <c r="A32" s="24" t="s">
        <v>87</v>
      </c>
      <c r="B32" s="25" t="s">
        <v>88</v>
      </c>
      <c r="C32" s="19"/>
      <c r="D32" s="19"/>
      <c r="E32" s="19"/>
      <c r="F32" s="19"/>
      <c r="G32" s="19"/>
      <c r="H32" s="19"/>
      <c r="I32" s="19" t="e">
        <f t="shared" si="1"/>
        <v>#DIV/0!</v>
      </c>
      <c r="J32" s="20"/>
    </row>
    <row r="33" spans="1:10" ht="15.75" customHeight="1" x14ac:dyDescent="0.25">
      <c r="A33" s="23" t="s">
        <v>89</v>
      </c>
      <c r="B33" s="26" t="s">
        <v>90</v>
      </c>
      <c r="C33" s="17"/>
      <c r="D33" s="17">
        <f>D34</f>
        <v>20998229</v>
      </c>
      <c r="E33" s="17"/>
      <c r="F33" s="17"/>
      <c r="G33" s="17">
        <f>G34</f>
        <v>352.05</v>
      </c>
      <c r="H33" s="17"/>
      <c r="I33" s="17">
        <f t="shared" si="1"/>
        <v>1.676569962162047E-3</v>
      </c>
      <c r="J33" s="20"/>
    </row>
    <row r="34" spans="1:10" ht="15.75" customHeight="1" x14ac:dyDescent="0.25">
      <c r="A34" s="24" t="s">
        <v>91</v>
      </c>
      <c r="B34" s="25" t="s">
        <v>92</v>
      </c>
      <c r="C34" s="19"/>
      <c r="D34" s="19">
        <v>20998229</v>
      </c>
      <c r="E34" s="19">
        <v>0</v>
      </c>
      <c r="F34" s="19">
        <v>19102079.899999999</v>
      </c>
      <c r="G34" s="19">
        <v>352.05</v>
      </c>
      <c r="H34" s="19"/>
      <c r="I34" s="19">
        <f t="shared" si="1"/>
        <v>1.676569962162047E-3</v>
      </c>
      <c r="J34" s="20"/>
    </row>
    <row r="35" spans="1:10" ht="15.75" x14ac:dyDescent="0.25">
      <c r="A35" s="23" t="s">
        <v>43</v>
      </c>
      <c r="B35" s="5" t="s">
        <v>44</v>
      </c>
      <c r="C35" s="17">
        <f>SUM(C36:C40)</f>
        <v>62881977.839999996</v>
      </c>
      <c r="D35" s="17">
        <f>D36+D37+D38+D39+D40</f>
        <v>552221742.22000003</v>
      </c>
      <c r="E35" s="17">
        <f>SUM(E36:E40)</f>
        <v>247653973.23000005</v>
      </c>
      <c r="F35" s="17">
        <f>SUM(F36:F40)</f>
        <v>472891277.00999999</v>
      </c>
      <c r="G35" s="17">
        <f>G36+G37+G38+G39+G40</f>
        <v>287176211.87</v>
      </c>
      <c r="H35" s="17" t="s">
        <v>6</v>
      </c>
      <c r="I35" s="17">
        <f t="shared" si="1"/>
        <v>52.00378578277558</v>
      </c>
      <c r="J35" s="18">
        <f t="shared" si="2"/>
        <v>456.69080670570719</v>
      </c>
    </row>
    <row r="36" spans="1:10" ht="15.75" x14ac:dyDescent="0.25">
      <c r="A36" s="24" t="s">
        <v>45</v>
      </c>
      <c r="B36" s="7" t="s">
        <v>46</v>
      </c>
      <c r="C36" s="19">
        <v>15475014.869999999</v>
      </c>
      <c r="D36" s="19">
        <v>137527310.19999999</v>
      </c>
      <c r="E36" s="19">
        <v>52608327.079999998</v>
      </c>
      <c r="F36" s="19">
        <v>92817696.99000001</v>
      </c>
      <c r="G36" s="19">
        <v>63164269.859999999</v>
      </c>
      <c r="H36" s="19" t="s">
        <v>6</v>
      </c>
      <c r="I36" s="19">
        <f t="shared" si="1"/>
        <v>45.92852849964342</v>
      </c>
      <c r="J36" s="20">
        <f t="shared" si="2"/>
        <v>408.16936455712761</v>
      </c>
    </row>
    <row r="37" spans="1:10" ht="15.75" x14ac:dyDescent="0.25">
      <c r="A37" s="24" t="s">
        <v>47</v>
      </c>
      <c r="B37" s="7" t="s">
        <v>48</v>
      </c>
      <c r="C37" s="19">
        <v>36516376.079999998</v>
      </c>
      <c r="D37" s="19">
        <v>313405843.97000003</v>
      </c>
      <c r="E37" s="19">
        <v>141865535.51000002</v>
      </c>
      <c r="F37" s="19">
        <v>286710128.41999996</v>
      </c>
      <c r="G37" s="19">
        <v>167561322.06999999</v>
      </c>
      <c r="H37" s="19" t="s">
        <v>6</v>
      </c>
      <c r="I37" s="19">
        <f t="shared" si="1"/>
        <v>53.464645058130877</v>
      </c>
      <c r="J37" s="20">
        <f t="shared" si="2"/>
        <v>458.8662404585466</v>
      </c>
    </row>
    <row r="38" spans="1:10" ht="15.75" x14ac:dyDescent="0.25">
      <c r="A38" s="24" t="s">
        <v>100</v>
      </c>
      <c r="B38" s="7" t="s">
        <v>74</v>
      </c>
      <c r="C38" s="19">
        <v>6337216.8300000001</v>
      </c>
      <c r="D38" s="19">
        <v>52111089.049999997</v>
      </c>
      <c r="E38" s="19">
        <v>27951702.530000001</v>
      </c>
      <c r="F38" s="19">
        <v>48495649.600000001</v>
      </c>
      <c r="G38" s="19">
        <v>29556537.82</v>
      </c>
      <c r="H38" s="19"/>
      <c r="I38" s="19">
        <f t="shared" si="1"/>
        <v>56.718326864443071</v>
      </c>
      <c r="J38" s="20">
        <f t="shared" si="2"/>
        <v>466.39618957144</v>
      </c>
    </row>
    <row r="39" spans="1:10" ht="15.75" x14ac:dyDescent="0.25">
      <c r="A39" s="24" t="s">
        <v>101</v>
      </c>
      <c r="B39" s="7" t="s">
        <v>49</v>
      </c>
      <c r="C39" s="19"/>
      <c r="D39" s="19">
        <v>103299</v>
      </c>
      <c r="E39" s="19">
        <v>62782.53</v>
      </c>
      <c r="F39" s="19">
        <v>116093</v>
      </c>
      <c r="G39" s="19">
        <v>43948.27</v>
      </c>
      <c r="H39" s="19" t="s">
        <v>6</v>
      </c>
      <c r="I39" s="19">
        <f t="shared" si="1"/>
        <v>42.544719697189706</v>
      </c>
      <c r="J39" s="20">
        <v>0</v>
      </c>
    </row>
    <row r="40" spans="1:10" ht="15.75" x14ac:dyDescent="0.25">
      <c r="A40" s="24" t="s">
        <v>50</v>
      </c>
      <c r="B40" s="7" t="s">
        <v>51</v>
      </c>
      <c r="C40" s="19">
        <v>4553370.0599999996</v>
      </c>
      <c r="D40" s="19">
        <v>49074200</v>
      </c>
      <c r="E40" s="19">
        <v>25165625.580000002</v>
      </c>
      <c r="F40" s="19">
        <v>44751709</v>
      </c>
      <c r="G40" s="19">
        <v>26850133.850000001</v>
      </c>
      <c r="H40" s="19" t="s">
        <v>6</v>
      </c>
      <c r="I40" s="19">
        <f t="shared" si="1"/>
        <v>54.713339901618376</v>
      </c>
      <c r="J40" s="20">
        <f t="shared" si="2"/>
        <v>589.67607499927215</v>
      </c>
    </row>
    <row r="41" spans="1:10" ht="15.75" x14ac:dyDescent="0.25">
      <c r="A41" s="23" t="s">
        <v>52</v>
      </c>
      <c r="B41" s="5" t="s">
        <v>53</v>
      </c>
      <c r="C41" s="17">
        <f>C42+C43</f>
        <v>9424856.2799999993</v>
      </c>
      <c r="D41" s="17">
        <f>D42+D43</f>
        <v>73318021.00999999</v>
      </c>
      <c r="E41" s="17">
        <f>E42+E43</f>
        <v>29837517.920000002</v>
      </c>
      <c r="F41" s="17">
        <f>F42+F43</f>
        <v>62490146.209999993</v>
      </c>
      <c r="G41" s="17">
        <f>G42+G43</f>
        <v>36144748.810000002</v>
      </c>
      <c r="H41" s="17" t="s">
        <v>6</v>
      </c>
      <c r="I41" s="17">
        <f t="shared" si="1"/>
        <v>49.298587594269826</v>
      </c>
      <c r="J41" s="18">
        <f t="shared" si="2"/>
        <v>383.50450910005816</v>
      </c>
    </row>
    <row r="42" spans="1:10" ht="15.75" x14ac:dyDescent="0.25">
      <c r="A42" s="24" t="s">
        <v>54</v>
      </c>
      <c r="B42" s="7" t="s">
        <v>55</v>
      </c>
      <c r="C42" s="19">
        <v>9424856.2799999993</v>
      </c>
      <c r="D42" s="30">
        <v>65357821.009999998</v>
      </c>
      <c r="E42" s="30">
        <v>26358238.250000004</v>
      </c>
      <c r="F42" s="30">
        <v>56784231.209999993</v>
      </c>
      <c r="G42" s="30">
        <v>32610193.359999999</v>
      </c>
      <c r="H42" s="19" t="s">
        <v>6</v>
      </c>
      <c r="I42" s="19">
        <f t="shared" si="1"/>
        <v>49.894860104057805</v>
      </c>
      <c r="J42" s="20">
        <f t="shared" si="2"/>
        <v>346.00202264304454</v>
      </c>
    </row>
    <row r="43" spans="1:10" ht="15.75" x14ac:dyDescent="0.25">
      <c r="A43" s="24" t="s">
        <v>56</v>
      </c>
      <c r="B43" s="7" t="s">
        <v>57</v>
      </c>
      <c r="C43" s="19"/>
      <c r="D43" s="30">
        <v>7960200</v>
      </c>
      <c r="E43" s="30">
        <v>3479279.67</v>
      </c>
      <c r="F43" s="30">
        <v>5705915</v>
      </c>
      <c r="G43" s="30">
        <v>3534555.45</v>
      </c>
      <c r="H43" s="19" t="s">
        <v>6</v>
      </c>
      <c r="I43" s="19">
        <f t="shared" si="1"/>
        <v>44.402847290269094</v>
      </c>
      <c r="J43" s="20"/>
    </row>
    <row r="44" spans="1:10" ht="15.75" x14ac:dyDescent="0.25">
      <c r="A44" s="23" t="s">
        <v>58</v>
      </c>
      <c r="B44" s="5" t="s">
        <v>59</v>
      </c>
      <c r="C44" s="17" t="e">
        <f>C45+#REF!+C47+C48</f>
        <v>#REF!</v>
      </c>
      <c r="D44" s="17">
        <f>D45+D47+D48+D46</f>
        <v>59628372.160000004</v>
      </c>
      <c r="E44" s="17">
        <f t="shared" ref="E44:F44" si="6">SUM(E45:E48)</f>
        <v>8367351.2899999991</v>
      </c>
      <c r="F44" s="17">
        <f t="shared" si="6"/>
        <v>33839132</v>
      </c>
      <c r="G44" s="17">
        <f>G45+G47+G48+G46</f>
        <v>40315920.950000003</v>
      </c>
      <c r="H44" s="17" t="s">
        <v>6</v>
      </c>
      <c r="I44" s="17">
        <f t="shared" si="1"/>
        <v>67.611976462850336</v>
      </c>
      <c r="J44" s="18" t="e">
        <f t="shared" si="2"/>
        <v>#REF!</v>
      </c>
    </row>
    <row r="45" spans="1:10" ht="15.75" x14ac:dyDescent="0.25">
      <c r="A45" s="24" t="s">
        <v>60</v>
      </c>
      <c r="B45" s="7" t="s">
        <v>61</v>
      </c>
      <c r="C45" s="19">
        <v>1528038.49</v>
      </c>
      <c r="D45" s="19">
        <v>6385159.6799999997</v>
      </c>
      <c r="E45" s="19">
        <v>2576835.6800000002</v>
      </c>
      <c r="F45" s="19">
        <v>6077000</v>
      </c>
      <c r="G45" s="19">
        <v>3532465.32</v>
      </c>
      <c r="H45" s="19" t="s">
        <v>6</v>
      </c>
      <c r="I45" s="19">
        <f t="shared" si="1"/>
        <v>55.323053721970503</v>
      </c>
      <c r="J45" s="20">
        <f t="shared" si="2"/>
        <v>231.17646205364889</v>
      </c>
    </row>
    <row r="46" spans="1:10" ht="15.75" x14ac:dyDescent="0.25">
      <c r="A46" s="24" t="s">
        <v>115</v>
      </c>
      <c r="B46" s="7" t="s">
        <v>114</v>
      </c>
      <c r="C46" s="19"/>
      <c r="D46" s="19">
        <v>1596000</v>
      </c>
      <c r="E46" s="19"/>
      <c r="F46" s="19"/>
      <c r="G46" s="19">
        <v>795838.71</v>
      </c>
      <c r="H46" s="19"/>
      <c r="I46" s="19">
        <f t="shared" si="1"/>
        <v>49.86458082706767</v>
      </c>
      <c r="J46" s="20"/>
    </row>
    <row r="47" spans="1:10" ht="15.75" x14ac:dyDescent="0.25">
      <c r="A47" s="24" t="s">
        <v>62</v>
      </c>
      <c r="B47" s="7" t="s">
        <v>63</v>
      </c>
      <c r="C47" s="19">
        <v>1758367.41</v>
      </c>
      <c r="D47" s="19">
        <v>39440384.200000003</v>
      </c>
      <c r="E47" s="19">
        <v>5769515.6099999994</v>
      </c>
      <c r="F47" s="19">
        <v>27662132</v>
      </c>
      <c r="G47" s="19">
        <v>28834541.84</v>
      </c>
      <c r="H47" s="19" t="s">
        <v>6</v>
      </c>
      <c r="I47" s="19">
        <f t="shared" si="1"/>
        <v>73.109180919185874</v>
      </c>
      <c r="J47" s="20">
        <f t="shared" si="2"/>
        <v>1639.8473763796612</v>
      </c>
    </row>
    <row r="48" spans="1:10" ht="15.75" x14ac:dyDescent="0.25">
      <c r="A48" s="24" t="s">
        <v>64</v>
      </c>
      <c r="B48" s="7" t="s">
        <v>65</v>
      </c>
      <c r="C48" s="19">
        <v>297163.65999999997</v>
      </c>
      <c r="D48" s="19">
        <v>12206828.279999999</v>
      </c>
      <c r="E48" s="19">
        <v>21000</v>
      </c>
      <c r="F48" s="19">
        <v>100000</v>
      </c>
      <c r="G48" s="19">
        <v>7153075.0800000001</v>
      </c>
      <c r="H48" s="19" t="s">
        <v>6</v>
      </c>
      <c r="I48" s="19">
        <f t="shared" si="1"/>
        <v>58.598965398078008</v>
      </c>
      <c r="J48" s="20">
        <f t="shared" si="2"/>
        <v>2407.11636140166</v>
      </c>
    </row>
    <row r="49" spans="1:10" ht="15.75" x14ac:dyDescent="0.25">
      <c r="A49" s="23" t="s">
        <v>66</v>
      </c>
      <c r="B49" s="5" t="s">
        <v>67</v>
      </c>
      <c r="C49" s="17">
        <f>C50</f>
        <v>3350683.45</v>
      </c>
      <c r="D49" s="17">
        <f>D50+D51</f>
        <v>314490761.39999998</v>
      </c>
      <c r="E49" s="17">
        <f t="shared" ref="E49:F49" si="7">E50</f>
        <v>10719733.439999999</v>
      </c>
      <c r="F49" s="17">
        <f t="shared" si="7"/>
        <v>23063264.889999997</v>
      </c>
      <c r="G49" s="17">
        <f>G50+G51</f>
        <v>75775931.159999996</v>
      </c>
      <c r="H49" s="17" t="s">
        <v>6</v>
      </c>
      <c r="I49" s="17">
        <f t="shared" si="1"/>
        <v>24.09480355565065</v>
      </c>
      <c r="J49" s="18">
        <f t="shared" si="2"/>
        <v>2261.5067132050326</v>
      </c>
    </row>
    <row r="50" spans="1:10" ht="15.75" x14ac:dyDescent="0.25">
      <c r="A50" s="24" t="s">
        <v>76</v>
      </c>
      <c r="B50" s="7" t="s">
        <v>75</v>
      </c>
      <c r="C50" s="19">
        <v>3350683.45</v>
      </c>
      <c r="D50" s="19">
        <v>28988785.25</v>
      </c>
      <c r="E50" s="19">
        <v>10719733.439999999</v>
      </c>
      <c r="F50" s="19">
        <v>23063264.889999997</v>
      </c>
      <c r="G50" s="19">
        <v>19588502.879999999</v>
      </c>
      <c r="H50" s="17"/>
      <c r="I50" s="19">
        <f t="shared" si="1"/>
        <v>67.572693064122092</v>
      </c>
      <c r="J50" s="20">
        <f t="shared" ref="J50:J53" si="8">G50/C50*100</f>
        <v>584.61215964760856</v>
      </c>
    </row>
    <row r="51" spans="1:10" ht="15.75" x14ac:dyDescent="0.25">
      <c r="A51" s="24" t="s">
        <v>105</v>
      </c>
      <c r="B51" s="7" t="s">
        <v>106</v>
      </c>
      <c r="C51" s="19"/>
      <c r="D51" s="19">
        <v>285501976.14999998</v>
      </c>
      <c r="E51" s="19">
        <v>90000</v>
      </c>
      <c r="F51" s="19">
        <v>101310101.01000001</v>
      </c>
      <c r="G51" s="19">
        <v>56187428.280000001</v>
      </c>
      <c r="H51" s="17"/>
      <c r="I51" s="19">
        <f t="shared" si="1"/>
        <v>19.680223947199465</v>
      </c>
      <c r="J51" s="20"/>
    </row>
    <row r="52" spans="1:10" ht="15.75" x14ac:dyDescent="0.25">
      <c r="A52" s="23" t="s">
        <v>77</v>
      </c>
      <c r="B52" s="5" t="s">
        <v>78</v>
      </c>
      <c r="C52" s="17">
        <f>SUM(C53:C53)</f>
        <v>93895.46</v>
      </c>
      <c r="D52" s="17">
        <f>D53</f>
        <v>3394.52</v>
      </c>
      <c r="E52" s="19"/>
      <c r="F52" s="19"/>
      <c r="G52" s="17">
        <v>0</v>
      </c>
      <c r="H52" s="19"/>
      <c r="I52" s="17">
        <f t="shared" si="1"/>
        <v>0</v>
      </c>
      <c r="J52" s="20">
        <f t="shared" si="8"/>
        <v>0</v>
      </c>
    </row>
    <row r="53" spans="1:10" ht="15.75" x14ac:dyDescent="0.25">
      <c r="A53" s="24" t="s">
        <v>79</v>
      </c>
      <c r="B53" s="7" t="s">
        <v>80</v>
      </c>
      <c r="C53" s="19">
        <v>93895.46</v>
      </c>
      <c r="D53" s="19">
        <v>3394.52</v>
      </c>
      <c r="E53" s="19"/>
      <c r="F53" s="19"/>
      <c r="G53" s="19">
        <v>0</v>
      </c>
      <c r="H53" s="19"/>
      <c r="I53" s="19">
        <f t="shared" si="1"/>
        <v>0</v>
      </c>
      <c r="J53" s="20">
        <f t="shared" si="8"/>
        <v>0</v>
      </c>
    </row>
    <row r="54" spans="1:10" ht="47.25" x14ac:dyDescent="0.25">
      <c r="A54" s="23" t="s">
        <v>104</v>
      </c>
      <c r="B54" s="26" t="s">
        <v>68</v>
      </c>
      <c r="C54" s="17">
        <f>C55+C57+C56</f>
        <v>358251</v>
      </c>
      <c r="D54" s="17">
        <f>D55+D58</f>
        <v>5707100</v>
      </c>
      <c r="E54" s="17" t="e">
        <f>#REF!+E57</f>
        <v>#REF!</v>
      </c>
      <c r="F54" s="17">
        <f t="shared" ref="F54" si="9">F55+F57</f>
        <v>0</v>
      </c>
      <c r="G54" s="17">
        <f>G55+G58</f>
        <v>3498800</v>
      </c>
      <c r="H54" s="17" t="s">
        <v>6</v>
      </c>
      <c r="I54" s="17">
        <f t="shared" si="1"/>
        <v>61.306092411207089</v>
      </c>
      <c r="J54" s="18">
        <f t="shared" si="2"/>
        <v>976.63370095268397</v>
      </c>
    </row>
    <row r="55" spans="1:10" ht="46.5" customHeight="1" x14ac:dyDescent="0.25">
      <c r="A55" s="24" t="s">
        <v>69</v>
      </c>
      <c r="B55" s="25" t="s">
        <v>70</v>
      </c>
      <c r="C55" s="19">
        <v>358251</v>
      </c>
      <c r="D55" s="31">
        <v>1907100</v>
      </c>
      <c r="E55" s="28"/>
      <c r="F55" s="19"/>
      <c r="G55" s="19">
        <v>953550</v>
      </c>
      <c r="H55" s="19"/>
      <c r="I55" s="19">
        <f t="shared" si="1"/>
        <v>50</v>
      </c>
      <c r="J55" s="20">
        <f t="shared" si="2"/>
        <v>266.16813351532863</v>
      </c>
    </row>
    <row r="56" spans="1:10" ht="15.75" hidden="1" x14ac:dyDescent="0.25">
      <c r="A56" s="24"/>
      <c r="B56" s="25"/>
      <c r="C56" s="19"/>
      <c r="D56" s="19"/>
      <c r="E56" s="19"/>
      <c r="F56" s="19"/>
      <c r="G56" s="19"/>
      <c r="H56" s="19"/>
      <c r="I56" s="19"/>
      <c r="J56" s="20" t="e">
        <f t="shared" si="2"/>
        <v>#DIV/0!</v>
      </c>
    </row>
    <row r="57" spans="1:10" ht="34.5" hidden="1" customHeight="1" x14ac:dyDescent="0.25">
      <c r="A57" s="6" t="s">
        <v>71</v>
      </c>
      <c r="B57" s="25" t="s">
        <v>72</v>
      </c>
      <c r="C57" s="19"/>
      <c r="D57" s="19"/>
      <c r="E57" s="19"/>
      <c r="F57" s="19"/>
      <c r="G57" s="19"/>
      <c r="H57" s="19" t="s">
        <v>6</v>
      </c>
      <c r="I57" s="19" t="e">
        <f t="shared" si="1"/>
        <v>#DIV/0!</v>
      </c>
      <c r="J57" s="20" t="e">
        <f t="shared" si="2"/>
        <v>#DIV/0!</v>
      </c>
    </row>
    <row r="58" spans="1:10" ht="22.5" customHeight="1" x14ac:dyDescent="0.25">
      <c r="A58" s="24" t="s">
        <v>71</v>
      </c>
      <c r="B58" s="25" t="s">
        <v>72</v>
      </c>
      <c r="C58" s="19"/>
      <c r="D58" s="19">
        <v>3800000</v>
      </c>
      <c r="E58" s="19">
        <v>1371770</v>
      </c>
      <c r="F58" s="19">
        <v>3627840</v>
      </c>
      <c r="G58" s="19">
        <v>2545250</v>
      </c>
      <c r="H58" s="19"/>
      <c r="I58" s="19">
        <f t="shared" si="1"/>
        <v>66.98026315789474</v>
      </c>
      <c r="J58" s="20"/>
    </row>
    <row r="59" spans="1:10" ht="26.25" customHeight="1" x14ac:dyDescent="0.25">
      <c r="A59" s="35" t="s">
        <v>73</v>
      </c>
      <c r="B59" s="36"/>
      <c r="C59" s="17" t="e">
        <f>C7+C17+C19+C22+C28+C35+C41+C44+C49+C52+C54+#REF!</f>
        <v>#REF!</v>
      </c>
      <c r="D59" s="17">
        <f>D7+D17+D19+D22+D28+D33+D35+D41+D44+D49+D52+D54</f>
        <v>1275733064.75</v>
      </c>
      <c r="E59" s="17" t="e">
        <f t="shared" ref="E59:G59" si="10">E7+E17+E19+E22+E28+E33+E35+E41+E44+E49+E52+E54</f>
        <v>#REF!</v>
      </c>
      <c r="F59" s="17">
        <f t="shared" si="10"/>
        <v>820903969.55000007</v>
      </c>
      <c r="G59" s="17">
        <f t="shared" si="10"/>
        <v>515919883.14999998</v>
      </c>
      <c r="H59" s="21"/>
      <c r="I59" s="17">
        <f t="shared" si="1"/>
        <v>40.441052866424101</v>
      </c>
      <c r="J59" s="18" t="e">
        <f t="shared" si="2"/>
        <v>#REF!</v>
      </c>
    </row>
    <row r="60" spans="1:10" ht="2.25" customHeight="1" x14ac:dyDescent="0.25">
      <c r="A60" s="14"/>
      <c r="B60" s="14"/>
      <c r="C60" s="14"/>
      <c r="D60" s="14"/>
      <c r="E60" s="14"/>
      <c r="F60" s="14"/>
      <c r="G60" s="14"/>
      <c r="H60" s="14"/>
      <c r="I60" s="13"/>
      <c r="J60" s="13"/>
    </row>
    <row r="61" spans="1:10" s="8" customFormat="1" ht="45.75" customHeight="1" x14ac:dyDescent="0.25">
      <c r="A61" s="32" t="s">
        <v>94</v>
      </c>
      <c r="B61" s="33"/>
      <c r="C61" s="33"/>
      <c r="D61" s="33"/>
      <c r="E61" s="33"/>
      <c r="F61" s="33"/>
      <c r="G61" s="34" t="s">
        <v>93</v>
      </c>
      <c r="I61" s="9"/>
      <c r="J61" s="9"/>
    </row>
    <row r="62" spans="1:10" ht="15.75" hidden="1" x14ac:dyDescent="0.25">
      <c r="A62" s="15"/>
      <c r="B62" s="14"/>
      <c r="C62" s="14"/>
      <c r="D62" s="14"/>
      <c r="E62" s="14"/>
      <c r="F62" s="14"/>
      <c r="G62" s="14"/>
      <c r="H62" s="14"/>
      <c r="I62" s="13"/>
      <c r="J62" s="13"/>
    </row>
    <row r="63" spans="1:10" ht="15.75" x14ac:dyDescent="0.25">
      <c r="A63" s="27" t="s">
        <v>81</v>
      </c>
      <c r="B63" s="14"/>
      <c r="C63" s="14"/>
      <c r="D63" s="14"/>
      <c r="E63" s="14"/>
      <c r="F63" s="14"/>
      <c r="G63" s="14"/>
      <c r="H63" s="14"/>
      <c r="I63" s="13"/>
      <c r="J63" s="13"/>
    </row>
    <row r="64" spans="1:10" ht="15.75" x14ac:dyDescent="0.25">
      <c r="A64" s="27" t="s">
        <v>82</v>
      </c>
      <c r="B64" s="14"/>
      <c r="C64" s="16"/>
      <c r="D64" s="16"/>
      <c r="E64" s="16"/>
      <c r="F64" s="16"/>
      <c r="G64" s="16"/>
      <c r="H64" s="14"/>
      <c r="I64" s="13"/>
      <c r="J64" s="13"/>
    </row>
    <row r="65" spans="1:10" ht="15.75" x14ac:dyDescent="0.25">
      <c r="A65" s="14"/>
      <c r="B65" s="14"/>
      <c r="C65" s="14"/>
      <c r="D65" s="14"/>
      <c r="E65" s="14"/>
      <c r="F65" s="14"/>
      <c r="G65" s="14"/>
      <c r="H65" s="14"/>
      <c r="I65" s="13"/>
      <c r="J65" s="13"/>
    </row>
  </sheetData>
  <mergeCells count="10"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10:G10">
    <cfRule type="expression" dxfId="7" priority="7" stopIfTrue="1">
      <formula>OR(RIGHT($B10,2)="00",$B10="Общий итог")=TRUE</formula>
    </cfRule>
    <cfRule type="expression" dxfId="6" priority="8" stopIfTrue="1">
      <formula>AND($D10="")=TRUE</formula>
    </cfRule>
  </conditionalFormatting>
  <conditionalFormatting sqref="D55:E55">
    <cfRule type="expression" dxfId="5" priority="1" stopIfTrue="1">
      <formula>OR(RIGHT($B55,2)="00",$B55="Общий итог")=TRUE</formula>
    </cfRule>
    <cfRule type="expression" dxfId="4" priority="2" stopIfTrue="1">
      <formula>AND($D55="")=TRUE</formula>
    </cfRule>
  </conditionalFormatting>
  <conditionalFormatting sqref="D42:G42">
    <cfRule type="expression" dxfId="3" priority="5" stopIfTrue="1">
      <formula>OR(RIGHT($B42,2)="00",$B42="Общий итог")=TRUE</formula>
    </cfRule>
    <cfRule type="expression" dxfId="2" priority="6" stopIfTrue="1">
      <formula>AND($D42="")=TRUE</formula>
    </cfRule>
  </conditionalFormatting>
  <conditionalFormatting sqref="D43:G43">
    <cfRule type="expression" dxfId="1" priority="3" stopIfTrue="1">
      <formula>OR(RIGHT($B43,2)="00",$B43="Общий итог")=TRUE</formula>
    </cfRule>
    <cfRule type="expression" dxfId="0" priority="4" stopIfTrue="1">
      <formula>AND($D43="")=TRUE</formula>
    </cfRule>
  </conditionalFormatting>
  <pageMargins left="0.39370078740157483" right="0" top="0" bottom="0" header="0" footer="0"/>
  <pageSetup paperSize="9" scale="66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2025-07-31T12:08:39Z</dcterms:modified>
</cp:coreProperties>
</file>